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<sst xmlns="http://schemas.openxmlformats.org/spreadsheetml/2006/main" count="163" uniqueCount="112">
  <si>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</si>
  <si>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</si>
  <si>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</si>
  <si>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</si>
  <si>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</si>
  <si>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</si>
  <si>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</si>
  <si>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</si>
  <si>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</si>
  <si>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</si>
  <si>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</si>
  <si>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</si>
  <si>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</si>
  <si>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</si>
  <si>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</si>
  <si>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</si>
  <si>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</si>
  <si>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</si>
  <si>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</si>
  <si>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</si>
  <si>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</si>
  <si>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</si>
  <si>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</si>
  <si>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</si>
  <si>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</si>
  <si>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</si>
  <si>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</si>
  <si>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</si>
  <si>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</si>
  <si>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</si>
  <si>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</si>
  <si>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</si>
  <si>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</si>
  <si>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</si>
  <si>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</si>
  <si>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</si>
  <si>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</si>
  <si>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</si>
  <si>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</si>
  <si>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</si>
  <si>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</si>
  <si>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</si>
  <si>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</si>
  <si>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</si>
  <si>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</si>
  <si>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</si>
  <si>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</si>
  <si>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</si>
  <si>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</si>
  <si>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</si>
  <si>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</si>
  <si>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</si>
  <si>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</si>
  <si>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</si>
  <si>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</si>
  <si>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</si>
  <si>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</si>
  <si>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</si>
  <si>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</si>
  <si>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</si>
  <si>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</si>
  <si>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</si>
  <si>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</si>
  <si>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</si>
  <si>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</si>
  <si>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</si>
  <si>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</si>
  <si>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</si>
  <si>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</si>
  <si>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</si>
  <si>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</si>
  <si>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</si>
  <si>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</si>
  <si>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</si>
  <si>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</si>
  <si>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</si>
  <si>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</si>
  <si>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</si>
  <si>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</si>
  <si>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</si>
  <si>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</si>
  <si>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</si>
  <si>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</si>
  <si>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</si>
  <si>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</si>
  <si>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</si>
  <si>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</si>
  <si>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</si>
  <si>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</si>
  <si>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</si>
  <si>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</si>
  <si>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</si>
  <si>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</si>
  <si>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</si>
  <si>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</si>
  <si>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</si>
  <si>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</si>
  <si>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</si>
  <si>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</si>
  <si>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</si>
  <si>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</si>
  <si>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</si>
  <si>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</si>
  <si>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</si>
  <si>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</si>
  <si>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</si>
  <si>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</si>
  <si>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</si>
  <si>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</si>
  <si>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</si>
  <si>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</si>
  <si>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01.11.2017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</si>
</sst>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325"/>
          <c:w val="0.856"/>
          <c:h val="0.62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118069.90000000004</c:v>
                </c:pt>
                <c:pt idx="1">
                  <c:v>110904.5</c:v>
                </c:pt>
                <c:pt idx="2">
                  <c:v>1545.8000000000002</c:v>
                </c:pt>
                <c:pt idx="3">
                  <c:v>5619.600000000038</c:v>
                </c:pt>
              </c:numCache>
            </c:numRef>
          </c:val>
          <c:shape val="box"/>
        </c:ser>
        <c:shape val="box"/>
        <c:axId val="46444992"/>
        <c:axId val="15351745"/>
      </c:bar3D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491082.19999999995</c:v>
                </c:pt>
                <c:pt idx="1">
                  <c:v>186089.00000000003</c:v>
                </c:pt>
                <c:pt idx="2">
                  <c:v>396726.9999999999</c:v>
                </c:pt>
                <c:pt idx="3">
                  <c:v>50.8</c:v>
                </c:pt>
                <c:pt idx="4">
                  <c:v>24802.5</c:v>
                </c:pt>
                <c:pt idx="5">
                  <c:v>48299.49999999999</c:v>
                </c:pt>
                <c:pt idx="6">
                  <c:v>10468.699999999997</c:v>
                </c:pt>
                <c:pt idx="7">
                  <c:v>10733.700000000077</c:v>
                </c:pt>
              </c:numCache>
            </c:numRef>
          </c:val>
          <c:shape val="box"/>
        </c:ser>
        <c:shape val="box"/>
        <c:axId val="3947978"/>
        <c:axId val="35531803"/>
      </c:bar3D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75"/>
          <c:w val="0.9295"/>
          <c:h val="0.65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302474.4000000001</c:v>
                </c:pt>
                <c:pt idx="1">
                  <c:v>199598.80000000008</c:v>
                </c:pt>
                <c:pt idx="2">
                  <c:v>302474.4000000001</c:v>
                </c:pt>
              </c:numCache>
            </c:numRef>
          </c:val>
          <c:shape val="box"/>
        </c:ser>
        <c:shape val="box"/>
        <c:axId val="51350772"/>
        <c:axId val="59503765"/>
      </c:bar3D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8015.400000000006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49550.19999999997</c:v>
                </c:pt>
                <c:pt idx="1">
                  <c:v>41440.200000000004</c:v>
                </c:pt>
                <c:pt idx="2">
                  <c:v>1600.1999999999998</c:v>
                </c:pt>
                <c:pt idx="3">
                  <c:v>655.6</c:v>
                </c:pt>
                <c:pt idx="4">
                  <c:v>28.8</c:v>
                </c:pt>
                <c:pt idx="5">
                  <c:v>5825.399999999963</c:v>
                </c:pt>
              </c:numCache>
            </c:numRef>
          </c:val>
          <c:shape val="box"/>
        </c:ser>
        <c:shape val="box"/>
        <c:axId val="65771838"/>
        <c:axId val="55075631"/>
      </c:bar3D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18745.800000000003</c:v>
                </c:pt>
                <c:pt idx="1">
                  <c:v>12086.800000000003</c:v>
                </c:pt>
                <c:pt idx="2">
                  <c:v>1.6</c:v>
                </c:pt>
                <c:pt idx="3">
                  <c:v>540.9999999999998</c:v>
                </c:pt>
                <c:pt idx="4">
                  <c:v>574.5000000000001</c:v>
                </c:pt>
                <c:pt idx="5">
                  <c:v>400</c:v>
                </c:pt>
                <c:pt idx="6">
                  <c:v>5141.9</c:v>
                </c:pt>
              </c:numCache>
            </c:numRef>
          </c:val>
          <c:shape val="box"/>
        </c:ser>
        <c:shape val="box"/>
        <c:axId val="25918632"/>
        <c:axId val="31941097"/>
      </c:bar3D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1097"/>
        <c:crosses val="autoZero"/>
        <c:auto val="1"/>
        <c:lblOffset val="100"/>
        <c:tickLblSkip val="2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1"/>
          <c:w val="0.87775"/>
          <c:h val="0.66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19034418"/>
        <c:axId val="37092035"/>
      </c:bar3D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375"/>
          <c:w val="0.85525"/>
          <c:h val="0.68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46294.900000000016</c:v>
                </c:pt>
              </c:numCache>
            </c:numRef>
          </c:val>
          <c:shape val="box"/>
        </c:ser>
        <c:shape val="box"/>
        <c:axId val="65392860"/>
        <c:axId val="51664829"/>
      </c:bar3D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25"/>
          <c:w val="0.851"/>
          <c:h val="0.58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4816.1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491082.19999999995</c:v>
                </c:pt>
                <c:pt idx="1">
                  <c:v>302474.4000000001</c:v>
                </c:pt>
                <c:pt idx="2">
                  <c:v>49550.19999999997</c:v>
                </c:pt>
                <c:pt idx="3">
                  <c:v>18745.800000000003</c:v>
                </c:pt>
                <c:pt idx="4">
                  <c:v>3628.4</c:v>
                </c:pt>
                <c:pt idx="5">
                  <c:v>118069.90000000004</c:v>
                </c:pt>
                <c:pt idx="6">
                  <c:v>46294.900000000016</c:v>
                </c:pt>
              </c:numCache>
            </c:numRef>
          </c:val>
          <c:shape val="box"/>
        </c:ser>
        <c:shape val="box"/>
        <c:axId val="62330278"/>
        <c:axId val="24101591"/>
      </c:bar3D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865"/>
          <c:w val="0.84125"/>
          <c:h val="0.61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573510.1</c:v>
                </c:pt>
                <c:pt idx="1">
                  <c:v>61481.899999999994</c:v>
                </c:pt>
                <c:pt idx="2">
                  <c:v>25724.2</c:v>
                </c:pt>
                <c:pt idx="3">
                  <c:v>17604.199999999993</c:v>
                </c:pt>
                <c:pt idx="4">
                  <c:v>53.199999999999996</c:v>
                </c:pt>
                <c:pt idx="5">
                  <c:v>756843.8000000005</c:v>
                </c:pt>
              </c:numCache>
            </c:numRef>
          </c:val>
          <c:shape val="box"/>
        </c:ser>
        <c:shape val="box"/>
        <c:axId val="15587728"/>
        <c:axId val="6071825"/>
      </c:bar3D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7" t="s">
        <v>111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1" t="s">
        <v>41</v>
      </c>
      <c r="B3" s="138" t="s">
        <v>107</v>
      </c>
      <c r="C3" s="138" t="s">
        <v>90</v>
      </c>
      <c r="D3" s="138" t="s">
        <v>23</v>
      </c>
      <c r="E3" s="138" t="s">
        <v>22</v>
      </c>
      <c r="F3" s="138" t="s">
        <v>108</v>
      </c>
      <c r="G3" s="138" t="s">
        <v>92</v>
      </c>
      <c r="H3" s="138" t="s">
        <v>109</v>
      </c>
      <c r="I3" s="138" t="s">
        <v>91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</f>
        <v>491082.19999999995</v>
      </c>
      <c r="E6" s="3">
        <f>D6/D151*100</f>
        <v>34.21657234646123</v>
      </c>
      <c r="F6" s="3">
        <f>D6/B6*100</f>
        <v>92.0038953661779</v>
      </c>
      <c r="G6" s="3">
        <f aca="true" t="shared" si="0" ref="G6:G43">D6/C6*100</f>
        <v>75.56262808683601</v>
      </c>
      <c r="H6" s="47">
        <f>B6-D6</f>
        <v>42680.20000000007</v>
      </c>
      <c r="I6" s="47">
        <f aca="true" t="shared" si="1" ref="I6:I43">C6-D6</f>
        <v>158818.69999999995</v>
      </c>
    </row>
    <row r="7" spans="1:9" s="37" customFormat="1" ht="18">
      <c r="A7" s="104" t="s">
        <v>82</v>
      </c>
      <c r="B7" s="97">
        <f>205071.3-57.1-19.1</f>
        <v>204995.09999999998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95">
        <f>D7/D6*100</f>
        <v>37.89365609260528</v>
      </c>
      <c r="F7" s="95">
        <f>D7/B7*100</f>
        <v>90.77729174990039</v>
      </c>
      <c r="G7" s="95">
        <f>D7/C7*100</f>
        <v>76.41100794171234</v>
      </c>
      <c r="H7" s="105">
        <f>B7-D7</f>
        <v>18906.099999999948</v>
      </c>
      <c r="I7" s="105">
        <f t="shared" si="1"/>
        <v>57447.899999999965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</f>
        <v>396726.9999999999</v>
      </c>
      <c r="E8" s="1">
        <f>D8/D6*100</f>
        <v>80.78627162621653</v>
      </c>
      <c r="F8" s="1">
        <f>D8/B8*100</f>
        <v>93.80818277045158</v>
      </c>
      <c r="G8" s="1">
        <f t="shared" si="0"/>
        <v>77.96219474090681</v>
      </c>
      <c r="H8" s="44">
        <f>B8-D8</f>
        <v>26186.000000000116</v>
      </c>
      <c r="I8" s="44">
        <f t="shared" si="1"/>
        <v>112144.00000000012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2.5+4.3+3.3+7+0.4+1.3+1.6+1.3+1.5-0.1+0.8+5.1+2.1+0.8+4.5+2.3+3.3+2.6+0.4+0.9+2.1+0.9+1.5+0.4</f>
        <v>50.8</v>
      </c>
      <c r="E9" s="12">
        <f>D9/D6*100</f>
        <v>0.010344500370813685</v>
      </c>
      <c r="F9" s="119">
        <f>D9/B9*100</f>
        <v>56.88689809630459</v>
      </c>
      <c r="G9" s="1">
        <f t="shared" si="0"/>
        <v>55.6407447973713</v>
      </c>
      <c r="H9" s="44">
        <f aca="true" t="shared" si="2" ref="H9:H43">B9-D9</f>
        <v>38.5</v>
      </c>
      <c r="I9" s="44">
        <f t="shared" si="1"/>
        <v>40.5</v>
      </c>
    </row>
    <row r="10" spans="1:9" ht="18">
      <c r="A10" s="23" t="s">
        <v>1</v>
      </c>
      <c r="B10" s="42">
        <f>24480.4+3029.3</f>
        <v>27509.7</v>
      </c>
      <c r="C10" s="43">
        <f>27822.4-190.4-170.5+3029.3</f>
        <v>30490.8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</f>
        <v>24802.5</v>
      </c>
      <c r="E10" s="1">
        <f>D10/D6*100</f>
        <v>5.0505801269115445</v>
      </c>
      <c r="F10" s="1">
        <f aca="true" t="shared" si="3" ref="F10:F41">D10/B10*100</f>
        <v>90.15910751480388</v>
      </c>
      <c r="G10" s="1">
        <f t="shared" si="0"/>
        <v>81.3442087449329</v>
      </c>
      <c r="H10" s="44">
        <f t="shared" si="2"/>
        <v>2707.2000000000007</v>
      </c>
      <c r="I10" s="44">
        <f t="shared" si="1"/>
        <v>5688.299999999999</v>
      </c>
    </row>
    <row r="11" spans="1:9" ht="18">
      <c r="A11" s="23" t="s">
        <v>0</v>
      </c>
      <c r="B11" s="42">
        <f>59098.9-4046.3</f>
        <v>55052.6</v>
      </c>
      <c r="C11" s="43">
        <f>80900.5-133.6-4046.3</f>
        <v>76720.59999999999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</f>
        <v>48299.49999999999</v>
      </c>
      <c r="E11" s="1">
        <f>D11/D6*100</f>
        <v>9.835318812207</v>
      </c>
      <c r="F11" s="1">
        <f t="shared" si="3"/>
        <v>87.73336772468511</v>
      </c>
      <c r="G11" s="1">
        <f t="shared" si="0"/>
        <v>62.95506030974731</v>
      </c>
      <c r="H11" s="44">
        <f t="shared" si="2"/>
        <v>6753.100000000006</v>
      </c>
      <c r="I11" s="44">
        <f t="shared" si="1"/>
        <v>28421.1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</f>
        <v>10468.699999999997</v>
      </c>
      <c r="E12" s="1">
        <f>D12/D6*100</f>
        <v>2.1317612407861652</v>
      </c>
      <c r="F12" s="1">
        <f t="shared" si="3"/>
        <v>92.834783225589</v>
      </c>
      <c r="G12" s="1">
        <f t="shared" si="0"/>
        <v>75.17539513274016</v>
      </c>
      <c r="H12" s="44">
        <f t="shared" si="2"/>
        <v>808.0000000000036</v>
      </c>
      <c r="I12" s="44">
        <f t="shared" si="1"/>
        <v>3457.0000000000036</v>
      </c>
    </row>
    <row r="13" spans="1:9" ht="18.75" thickBot="1">
      <c r="A13" s="23" t="s">
        <v>28</v>
      </c>
      <c r="B13" s="43">
        <f>B6-B8-B9-B10-B11-B12</f>
        <v>16921.100000000024</v>
      </c>
      <c r="C13" s="43">
        <f>C6-C8-C9-C10-C11-C12</f>
        <v>19801.499999999924</v>
      </c>
      <c r="D13" s="43">
        <f>D6-D8-D9-D10-D11-D12</f>
        <v>10733.700000000077</v>
      </c>
      <c r="E13" s="1">
        <f>D13/D6*100</f>
        <v>2.185723693507946</v>
      </c>
      <c r="F13" s="1">
        <f t="shared" si="3"/>
        <v>63.43381931434754</v>
      </c>
      <c r="G13" s="1">
        <f t="shared" si="0"/>
        <v>54.20649950761366</v>
      </c>
      <c r="H13" s="44">
        <f t="shared" si="2"/>
        <v>6187.399999999947</v>
      </c>
      <c r="I13" s="44">
        <f t="shared" si="1"/>
        <v>9067.799999999846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</f>
        <v>302474.4000000001</v>
      </c>
      <c r="E18" s="3">
        <f>D18/D151*100</f>
        <v>21.07516255028681</v>
      </c>
      <c r="F18" s="3">
        <f>D18/B18*100</f>
        <v>95.59369021925836</v>
      </c>
      <c r="G18" s="3">
        <f t="shared" si="0"/>
        <v>80.8894798406356</v>
      </c>
      <c r="H18" s="47">
        <f>B18-D18</f>
        <v>13942.29999999993</v>
      </c>
      <c r="I18" s="47">
        <f t="shared" si="1"/>
        <v>71460.99999999988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</f>
        <v>199598.80000000008</v>
      </c>
      <c r="E19" s="95">
        <f>D19/D18*100</f>
        <v>65.9886588749329</v>
      </c>
      <c r="F19" s="95">
        <f t="shared" si="3"/>
        <v>99.90289940378236</v>
      </c>
      <c r="G19" s="95">
        <f t="shared" si="0"/>
        <v>83.33787741826391</v>
      </c>
      <c r="H19" s="105">
        <f t="shared" si="2"/>
        <v>193.9999999999127</v>
      </c>
      <c r="I19" s="105">
        <f t="shared" si="1"/>
        <v>39906.699999999924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302474.4000000001</v>
      </c>
      <c r="E25" s="1">
        <f>D25/D18*100</f>
        <v>100</v>
      </c>
      <c r="F25" s="1">
        <f t="shared" si="3"/>
        <v>95.59369021925836</v>
      </c>
      <c r="G25" s="1">
        <f t="shared" si="0"/>
        <v>80.8894798406356</v>
      </c>
      <c r="H25" s="44">
        <f t="shared" si="2"/>
        <v>13942.29999999993</v>
      </c>
      <c r="I25" s="44">
        <f t="shared" si="1"/>
        <v>71460.99999999988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67303.3-3099.2+301.7+44-104+255.7+122+221-122.1</f>
        <v>64922.4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</f>
        <v>49550.19999999997</v>
      </c>
      <c r="E33" s="3">
        <f>D33/D151*100</f>
        <v>3.4524525692065855</v>
      </c>
      <c r="F33" s="3">
        <f>D33/B33*100</f>
        <v>92.6577231910779</v>
      </c>
      <c r="G33" s="3">
        <f t="shared" si="0"/>
        <v>76.32219388069444</v>
      </c>
      <c r="H33" s="47">
        <f t="shared" si="2"/>
        <v>3926.4000000000306</v>
      </c>
      <c r="I33" s="47">
        <f t="shared" si="1"/>
        <v>15372.200000000033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55535.9-3105.8+301.7+122.2+18.9</f>
        <v>52872.899999999994</v>
      </c>
      <c r="D34" s="44">
        <f>1743.2+1833.7+1830.2+1935.3+81+1854.2+129.9+1804.7+34.4+1.5+1881.6+1967.7+0.1+1784.4+235.6+2357.6-0.1+6335.8+2919.9+53.7+142.8+686.6+728.3+0.1+8.8+87.6+495.7+1689.4+9.2+4.2+70.1+2075.5+2129.1+113+4.5+2132.8-9.1+2045.9+241.3</f>
        <v>41440.200000000004</v>
      </c>
      <c r="E34" s="1">
        <f>D34/D33*100</f>
        <v>83.6327603117647</v>
      </c>
      <c r="F34" s="1">
        <f t="shared" si="3"/>
        <v>94.25446307740248</v>
      </c>
      <c r="G34" s="1">
        <f t="shared" si="0"/>
        <v>78.37701355514831</v>
      </c>
      <c r="H34" s="44">
        <f t="shared" si="2"/>
        <v>2526.0999999999913</v>
      </c>
      <c r="I34" s="44">
        <f t="shared" si="1"/>
        <v>11432.69999999999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5.4+1.2+41.8+16.1+2.9+29.7+160.9+0.8+93.4+46.9+11.2+0.1+15.2+184.7+9.2+183.2+0.9+11.9+0.1+174+0.1+59.2+12.8+2+8.2+325.6+7.6-0.1+53.7+13.4+10.7+7.4+0.6+1.6+1.5+8.1+1.8+9.7+0.1+1+17.2-0.3+3.2+3.8+10.2+6.6+6.3+7.9+2+3.1+1.1+24.5</f>
        <v>1600.1999999999998</v>
      </c>
      <c r="E36" s="1">
        <f>D36/D33*100</f>
        <v>3.229452151555394</v>
      </c>
      <c r="F36" s="1">
        <f t="shared" si="3"/>
        <v>75.05980580702658</v>
      </c>
      <c r="G36" s="1">
        <f t="shared" si="0"/>
        <v>51.96804364770069</v>
      </c>
      <c r="H36" s="44">
        <f t="shared" si="2"/>
        <v>531.7000000000003</v>
      </c>
      <c r="I36" s="44">
        <f t="shared" si="1"/>
        <v>1479.0000000000005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7.4+12.3+6.1+3.3+9.3+3.2+58.1+36.7+24.4+18.9-18.9+0.1+12+83.3+21.3+10.7+4.7+55.2+2.2+22.4+77.9+16.1+3.3+3+43.6+88+51</f>
        <v>655.6</v>
      </c>
      <c r="E37" s="17">
        <f>D37/D33*100</f>
        <v>1.323102631270914</v>
      </c>
      <c r="F37" s="17">
        <f t="shared" si="3"/>
        <v>95.89001023840865</v>
      </c>
      <c r="G37" s="17">
        <f t="shared" si="0"/>
        <v>75.00286008465851</v>
      </c>
      <c r="H37" s="53">
        <f t="shared" si="2"/>
        <v>28.100000000000023</v>
      </c>
      <c r="I37" s="53">
        <f t="shared" si="1"/>
        <v>218.5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5.1+5.1+5.1+5.1+5.1+3.3</f>
        <v>28.8</v>
      </c>
      <c r="E38" s="1">
        <f>D38/D33*100</f>
        <v>0.05812287336882599</v>
      </c>
      <c r="F38" s="1">
        <f t="shared" si="3"/>
        <v>94.11764705882352</v>
      </c>
      <c r="G38" s="1">
        <f t="shared" si="0"/>
        <v>35.64356435643565</v>
      </c>
      <c r="H38" s="44">
        <f t="shared" si="2"/>
        <v>1.8000000000000007</v>
      </c>
      <c r="I38" s="44">
        <f t="shared" si="1"/>
        <v>52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8015.400000000006</v>
      </c>
      <c r="D39" s="42">
        <f>D33-D34-D36-D37-D35-D38</f>
        <v>5825.399999999963</v>
      </c>
      <c r="E39" s="1">
        <f>D39/D33*100</f>
        <v>11.756562032040167</v>
      </c>
      <c r="F39" s="1">
        <f t="shared" si="3"/>
        <v>87.4146546420366</v>
      </c>
      <c r="G39" s="1">
        <f t="shared" si="0"/>
        <v>72.67759562841479</v>
      </c>
      <c r="H39" s="44">
        <f>B39-D39</f>
        <v>838.7000000000398</v>
      </c>
      <c r="I39" s="44">
        <f t="shared" si="1"/>
        <v>2190.0000000000427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29.1+22+50.2+8.1+0.6+111.5+89.2+3+14.7+7.1+8.4+11.5+17.6+100.3+27.2+6.2-0.1+30.1+12.7+5+6.1+5+7.2+55.8+7.4+109.8-0.1+35+11.8+22.6+27.4+6.5+3.2+63.8+35.8+6.6+2.7+4+0.2+6.5+6.9+61+27.1-0.1+3.2+4.7+2.4+51.9+11+53.3-0.1+65.1+0.4+11+9.8+53+2.5+1.3+0.2+1.5+55.8</f>
        <v>1393.6000000000001</v>
      </c>
      <c r="E43" s="3">
        <f>D43/D151*100</f>
        <v>0.0971002720563449</v>
      </c>
      <c r="F43" s="3">
        <f>D43/B43*100</f>
        <v>66.12887918762456</v>
      </c>
      <c r="G43" s="3">
        <f t="shared" si="0"/>
        <v>62.29772016092981</v>
      </c>
      <c r="H43" s="47">
        <f t="shared" si="2"/>
        <v>713.8</v>
      </c>
      <c r="I43" s="47">
        <f t="shared" si="1"/>
        <v>843.4000000000003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0.6647494658300546</v>
      </c>
      <c r="F45" s="3">
        <f>D45/B45*100</f>
        <v>97.9407054572332</v>
      </c>
      <c r="G45" s="3">
        <f aca="true" t="shared" si="4" ref="G45:G76">D45/C45*100</f>
        <v>80.93484899898202</v>
      </c>
      <c r="H45" s="47">
        <f>B45-D45</f>
        <v>200.60000000000036</v>
      </c>
      <c r="I45" s="47">
        <f aca="true" t="shared" si="5" ref="I45:I77">C45-D45</f>
        <v>2247.3999999999996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102.7+154.9+447.3+314.1+572.1+284.8+559+325.4+510.8+301.6+29.6+556.7+0.1+311.9+684.4+334.8+585.4+305.3+503.4-0.1+18+293.3+510.8+310.5+0.1+758.7</f>
        <v>8775.6</v>
      </c>
      <c r="E46" s="1">
        <f>D46/D45*100</f>
        <v>91.98163637507075</v>
      </c>
      <c r="F46" s="1">
        <f aca="true" t="shared" si="6" ref="F46:F74">D46/B46*100</f>
        <v>99.28609410886216</v>
      </c>
      <c r="G46" s="1">
        <f t="shared" si="4"/>
        <v>83.3414057380552</v>
      </c>
      <c r="H46" s="44">
        <f aca="true" t="shared" si="7" ref="H46:H74">B46-D46</f>
        <v>63.100000000000364</v>
      </c>
      <c r="I46" s="44">
        <f t="shared" si="5"/>
        <v>1754.1000000000004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0.00838521686267111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73.4+0.9+0.1</f>
        <v>74.4</v>
      </c>
      <c r="D48" s="44">
        <f>5.4+5.6+7.3+6+2.1+4.3+6.6+2.2+4.2</f>
        <v>43.70000000000001</v>
      </c>
      <c r="E48" s="1">
        <f>D48/D45*100</f>
        <v>0.45804247112340957</v>
      </c>
      <c r="F48" s="1">
        <f t="shared" si="6"/>
        <v>77.48226950354612</v>
      </c>
      <c r="G48" s="1">
        <f t="shared" si="4"/>
        <v>58.73655913978495</v>
      </c>
      <c r="H48" s="44">
        <f t="shared" si="7"/>
        <v>12.699999999999989</v>
      </c>
      <c r="I48" s="44">
        <f t="shared" si="5"/>
        <v>30.699999999999996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3.1+3.5+1+0.7+59.3+95.2+2.2+6-0.1+53.5+89.7+6.2+7.2+73.9+0.4+4+3.2+30.6+0.2+2.7+3.1+5.4+3.6+1.3+5+0.5+0.4+4.8+0.7+0.5+6.7</f>
        <v>474.49999999999994</v>
      </c>
      <c r="E49" s="1">
        <f>D49/D45*100</f>
        <v>4.973481751671802</v>
      </c>
      <c r="F49" s="1">
        <f t="shared" si="6"/>
        <v>81.89506385916465</v>
      </c>
      <c r="G49" s="1">
        <f t="shared" si="4"/>
        <v>54.84915038723847</v>
      </c>
      <c r="H49" s="44">
        <f t="shared" si="7"/>
        <v>104.90000000000003</v>
      </c>
      <c r="I49" s="44">
        <f t="shared" si="5"/>
        <v>390.6000000000001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317.3999999999993</v>
      </c>
      <c r="D50" s="43">
        <f>D45-D46-D49-D48-D47</f>
        <v>246.00000000000003</v>
      </c>
      <c r="E50" s="1">
        <f>D50/D45*100</f>
        <v>2.578454185271367</v>
      </c>
      <c r="F50" s="1">
        <f t="shared" si="6"/>
        <v>92.62048192771086</v>
      </c>
      <c r="G50" s="1">
        <f t="shared" si="4"/>
        <v>77.50472589792079</v>
      </c>
      <c r="H50" s="44">
        <f t="shared" si="7"/>
        <v>19.599999999999994</v>
      </c>
      <c r="I50" s="44">
        <f t="shared" si="5"/>
        <v>71.39999999999927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</f>
        <v>18745.800000000003</v>
      </c>
      <c r="E51" s="3">
        <f>D51/D151*100</f>
        <v>1.3061296497659518</v>
      </c>
      <c r="F51" s="3">
        <f>D51/B51*100</f>
        <v>90.94472717746201</v>
      </c>
      <c r="G51" s="3">
        <f t="shared" si="4"/>
        <v>75.07148406526076</v>
      </c>
      <c r="H51" s="47">
        <f>B51-D51</f>
        <v>1866.4999999999964</v>
      </c>
      <c r="I51" s="47">
        <f t="shared" si="5"/>
        <v>6224.799999999996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392.4+738.8+389.6+752.9+403.1+730.4+397.8+724.9+1.1+0.1+403+795.7+527.1+1240.6+386.5+33.7+705.7+0.1+5.8+226.6+536.1+14.2+2.1+376.1+1.7+154.2+769.9+9+398.1-0.1+5.3+1.1+963.2</f>
        <v>12086.800000000003</v>
      </c>
      <c r="E52" s="1">
        <f>D52/D51*100</f>
        <v>64.47737626561684</v>
      </c>
      <c r="F52" s="1">
        <f t="shared" si="6"/>
        <v>98.4307178631052</v>
      </c>
      <c r="G52" s="1">
        <f t="shared" si="4"/>
        <v>79.26082337665747</v>
      </c>
      <c r="H52" s="44">
        <f t="shared" si="7"/>
        <v>192.6999999999971</v>
      </c>
      <c r="I52" s="44">
        <f t="shared" si="5"/>
        <v>3162.5999999999967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>
        <v>1.6</v>
      </c>
      <c r="E53" s="1">
        <f>D53/D51*100</f>
        <v>0.008535245228264463</v>
      </c>
      <c r="F53" s="1">
        <f>D53/B53*100</f>
        <v>24.615384615384617</v>
      </c>
      <c r="G53" s="1">
        <f t="shared" si="4"/>
        <v>12.307692307692308</v>
      </c>
      <c r="H53" s="44">
        <f t="shared" si="7"/>
        <v>4.9</v>
      </c>
      <c r="I53" s="44">
        <f t="shared" si="5"/>
        <v>11.4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1.9+1.9+0.5+7.4+2.1+1.2+12.9+5.1+0.1+4.5+16.8+19.2+9.7+3.1+1.1+1.4+2.5+5.7+19.9+0.8+28.2+4+19.8+8.2+38.7+4.3+0.2+18.2+4.3+27.9+3.9+3+21+4+9.4+2.4+4.7+1.2+8.1+6.9+10.9+0.1+38.9+5.3+2.8+0.1+3+2.2+20.1+27.7+3.6+38.3+19.9+5.8+2.6+7.8+14.9+0.8</f>
        <v>540.9999999999998</v>
      </c>
      <c r="E54" s="1">
        <f>D54/D51*100</f>
        <v>2.8859797928069204</v>
      </c>
      <c r="F54" s="1">
        <f t="shared" si="6"/>
        <v>80.01774885371982</v>
      </c>
      <c r="G54" s="1">
        <f t="shared" si="4"/>
        <v>66.77363613922485</v>
      </c>
      <c r="H54" s="44">
        <f t="shared" si="7"/>
        <v>135.10000000000025</v>
      </c>
      <c r="I54" s="44">
        <f t="shared" si="5"/>
        <v>269.2000000000003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0.5+0.6+7.5+73.9+2.1+51.2+20.8+16.3+5.9+0.4+16.8+14.9+10.4+71.4+0.3+1.2+1.4+16+1.2+0.1+25+43+3.8+1.3+4.1+73.9-0.2+14.3+2.8+3+2.4+0.3+0.4+1.3+1.5+2+0.6+0.5+3+1.3+1.4+2+1.4+0.2+0.3+0.2+0.6+0.1-0.1+0.5+38.9+0.3+0.6+11.4+1.9+2.3+0.2+2+13.1</f>
        <v>574.5000000000001</v>
      </c>
      <c r="E55" s="1">
        <f>D55/D51*100</f>
        <v>3.0646864897737096</v>
      </c>
      <c r="F55" s="1">
        <f t="shared" si="6"/>
        <v>84.57235389371414</v>
      </c>
      <c r="G55" s="1">
        <f t="shared" si="4"/>
        <v>54.060412157711504</v>
      </c>
      <c r="H55" s="44">
        <f t="shared" si="7"/>
        <v>104.79999999999984</v>
      </c>
      <c r="I55" s="44">
        <f t="shared" si="5"/>
        <v>488.19999999999993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34+46+40+40+40+40+40+40+38+2+40</f>
        <v>400</v>
      </c>
      <c r="E56" s="1">
        <f>D56/D51*100</f>
        <v>2.1338113070661158</v>
      </c>
      <c r="F56" s="1">
        <f>D56/B56*100</f>
        <v>95.2154248988336</v>
      </c>
      <c r="G56" s="1">
        <f>D56/C56*100</f>
        <v>77.08614376565812</v>
      </c>
      <c r="H56" s="44">
        <f t="shared" si="7"/>
        <v>20.100000000000023</v>
      </c>
      <c r="I56" s="44">
        <f t="shared" si="5"/>
        <v>118.89999999999998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5141.9</v>
      </c>
      <c r="E57" s="1">
        <f>D57/D51*100</f>
        <v>27.42961089950815</v>
      </c>
      <c r="F57" s="1">
        <f t="shared" si="6"/>
        <v>78.49270318129085</v>
      </c>
      <c r="G57" s="1">
        <f t="shared" si="4"/>
        <v>70.27909901044231</v>
      </c>
      <c r="H57" s="44">
        <f>B57-D57</f>
        <v>1408.8999999999987</v>
      </c>
      <c r="I57" s="44">
        <f>C57-D57</f>
        <v>2174.499999999999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0.2528118736576075</v>
      </c>
      <c r="F59" s="3">
        <f>D59/B59*100</f>
        <v>90.40938878229885</v>
      </c>
      <c r="G59" s="3">
        <f t="shared" si="4"/>
        <v>75.3389672141359</v>
      </c>
      <c r="H59" s="47">
        <f>B59-D59</f>
        <v>384.9000000000001</v>
      </c>
      <c r="I59" s="47">
        <f t="shared" si="5"/>
        <v>1187.7000000000003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55.6+146.1+60.8+59.3+73.6+0.1+67.3+144.6-4.5+79.7+66.8+72.2-0.1+53+75.7+69.4+0.1+39.1+101.5+64.4+45.9+60.8+119.4+37.7+47.7+65.9+60.6-0.1+31.3+40.6+67.5+63.7+74.8+157.2</f>
        <v>2097.7000000000003</v>
      </c>
      <c r="E60" s="1">
        <f>D60/D59*100</f>
        <v>57.81336126116196</v>
      </c>
      <c r="F60" s="1">
        <f t="shared" si="6"/>
        <v>98.01878416896407</v>
      </c>
      <c r="G60" s="1">
        <f t="shared" si="4"/>
        <v>81.91900652165424</v>
      </c>
      <c r="H60" s="44">
        <f t="shared" si="7"/>
        <v>42.399999999999636</v>
      </c>
      <c r="I60" s="44">
        <f t="shared" si="5"/>
        <v>463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9.2878403704112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0.4+18.6+55.1+0.5+32.9+0.7+67.5+3.7+0.4+6.3+12.6+0.1+4.2+0.1+1.9+0.5+3.8+1+0.1+0.1+2.5-0.1+0.6+0.1+3.3+0.4+5.9</f>
        <v>223.2</v>
      </c>
      <c r="E62" s="1">
        <f>D62/D59*100</f>
        <v>6.15147172307353</v>
      </c>
      <c r="F62" s="1">
        <f t="shared" si="6"/>
        <v>84.41754916792739</v>
      </c>
      <c r="G62" s="1">
        <f t="shared" si="4"/>
        <v>54.05667231775247</v>
      </c>
      <c r="H62" s="44">
        <f t="shared" si="7"/>
        <v>41.19999999999999</v>
      </c>
      <c r="I62" s="44">
        <f t="shared" si="5"/>
        <v>189.70000000000005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f>89.8+459.2</f>
        <v>549</v>
      </c>
      <c r="E63" s="1">
        <f>D63/D59*100</f>
        <v>15.130636093043764</v>
      </c>
      <c r="F63" s="1">
        <f t="shared" si="6"/>
        <v>68.02131086606367</v>
      </c>
      <c r="G63" s="1">
        <f t="shared" si="4"/>
        <v>68.02131086606369</v>
      </c>
      <c r="H63" s="44">
        <f t="shared" si="7"/>
        <v>258.1</v>
      </c>
      <c r="I63" s="44">
        <f t="shared" si="5"/>
        <v>258.0999999999999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421.4999999999998</v>
      </c>
      <c r="E64" s="1">
        <f>D64/D59*100</f>
        <v>11.616690552309551</v>
      </c>
      <c r="F64" s="1">
        <f t="shared" si="6"/>
        <v>92.03056768558943</v>
      </c>
      <c r="G64" s="1">
        <f t="shared" si="4"/>
        <v>60.936822321815775</v>
      </c>
      <c r="H64" s="44">
        <f t="shared" si="7"/>
        <v>36.5000000000004</v>
      </c>
      <c r="I64" s="44">
        <f t="shared" si="5"/>
        <v>270.2000000000003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0.016889427343899255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157960+265+0.3+29.6-699.4-2295.4+0.1</f>
        <v>155260.2</v>
      </c>
      <c r="D90" s="47">
        <f>4.8+1016.5+864.1+250.6+6.8+2.9+10.6+7.6+29.3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+21.8+29.4+134+35.1+13.2+25.6+270.8+3864+883.9+27.4+52.7+6+0.2+88.3+4.5+8.7+38.5+11.6+257+8306.1+947.5+0.2</f>
        <v>118069.90000000004</v>
      </c>
      <c r="E90" s="3">
        <f>D90/D151*100</f>
        <v>8.226621277027439</v>
      </c>
      <c r="F90" s="3">
        <f aca="true" t="shared" si="10" ref="F90:F96">D90/B90*100</f>
        <v>89.52292060151086</v>
      </c>
      <c r="G90" s="3">
        <f t="shared" si="8"/>
        <v>76.04646908866538</v>
      </c>
      <c r="H90" s="47">
        <f aca="true" t="shared" si="11" ref="H90:H96">B90-D90</f>
        <v>13817.999999999956</v>
      </c>
      <c r="I90" s="47">
        <f t="shared" si="9"/>
        <v>37190.299999999974</v>
      </c>
      <c r="J90" s="136"/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</f>
        <v>110904.5</v>
      </c>
      <c r="E91" s="1">
        <f>D91/D90*100</f>
        <v>93.9312220980961</v>
      </c>
      <c r="F91" s="1">
        <f t="shared" si="10"/>
        <v>90.59426281399358</v>
      </c>
      <c r="G91" s="1">
        <f t="shared" si="8"/>
        <v>76.9747312413806</v>
      </c>
      <c r="H91" s="44">
        <f t="shared" si="11"/>
        <v>11514.400000000009</v>
      </c>
      <c r="I91" s="44">
        <f t="shared" si="9"/>
        <v>33174.600000000006</v>
      </c>
      <c r="J91" s="136"/>
      <c r="K91" s="132"/>
    </row>
    <row r="92" spans="1:11" ht="18">
      <c r="A92" s="23" t="s">
        <v>26</v>
      </c>
      <c r="B92" s="42">
        <f>1718.6-1.2</f>
        <v>1717.3999999999999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48.5+5.1+5+1.3+22.8+67.3+62.7+3.5+1.4+40.6+112.7+571.4+55.5+1.7+2.4+3.1+83.6+0.9+1.4+3.5+0.9+23.5+44.4+1+13.6+0.7+42.8+22.3+44+0.7+4.6+0.7+0.7+13.7+56.1+1.6+31.5+0.9+63.8+4.3+0.9+0.3+18-0.1+60.5</f>
        <v>1545.8000000000002</v>
      </c>
      <c r="E92" s="1">
        <f>D92/D90*100</f>
        <v>1.3092244509396551</v>
      </c>
      <c r="F92" s="1">
        <f t="shared" si="10"/>
        <v>90.00815185745896</v>
      </c>
      <c r="G92" s="1">
        <f t="shared" si="8"/>
        <v>58.98649164313517</v>
      </c>
      <c r="H92" s="44">
        <f t="shared" si="11"/>
        <v>171.59999999999968</v>
      </c>
      <c r="I92" s="44">
        <f t="shared" si="9"/>
        <v>1074.7999999999997</v>
      </c>
      <c r="J92" s="136"/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J93" s="136"/>
      <c r="K93" s="132"/>
    </row>
    <row r="94" spans="1:11" ht="18.75" thickBot="1">
      <c r="A94" s="23" t="s">
        <v>28</v>
      </c>
      <c r="B94" s="43">
        <f>B90-B91-B92-B93</f>
        <v>7751.599999999986</v>
      </c>
      <c r="C94" s="43">
        <f>C90-C91-C92-C93</f>
        <v>8560.500000000005</v>
      </c>
      <c r="D94" s="43">
        <f>D90-D91-D92-D93</f>
        <v>5619.600000000038</v>
      </c>
      <c r="E94" s="1">
        <f>D94/D90*100</f>
        <v>4.759553450964248</v>
      </c>
      <c r="F94" s="1">
        <f t="shared" si="10"/>
        <v>72.49600082563661</v>
      </c>
      <c r="G94" s="1">
        <f>D94/C94*100</f>
        <v>65.64569826528864</v>
      </c>
      <c r="H94" s="44">
        <f t="shared" si="11"/>
        <v>2131.999999999948</v>
      </c>
      <c r="I94" s="44">
        <f>C94-D94</f>
        <v>2940.899999999968</v>
      </c>
      <c r="J94" s="136"/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</f>
        <v>46294.900000000016</v>
      </c>
      <c r="E95" s="107">
        <f>D95/D151*100</f>
        <v>3.225636757190932</v>
      </c>
      <c r="F95" s="110">
        <f t="shared" si="10"/>
        <v>94.78676770179217</v>
      </c>
      <c r="G95" s="106">
        <f>D95/C95*100</f>
        <v>78.49733113584419</v>
      </c>
      <c r="H95" s="111">
        <f t="shared" si="11"/>
        <v>2546.1999999999825</v>
      </c>
      <c r="I95" s="121">
        <f>C95-D95</f>
        <v>12681.499999999985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69.1+1043.7+68.3+1051.8+1+68.3+66.1+938.4+3+68.7+11.3+4.3+734+67.7+6.3+0.4+21.5+2.2+658.8+0.1+17.8+71.8+130.4+525.1+460.8+17+3.6+18.3+567.4+6.6+33.7+842.6+39.7-0.1+76.9+138.3</f>
        <v>7834.900000000001</v>
      </c>
      <c r="E96" s="116">
        <f>D96/D95*100</f>
        <v>16.923894424655845</v>
      </c>
      <c r="F96" s="117">
        <f t="shared" si="10"/>
        <v>91.43520679675102</v>
      </c>
      <c r="G96" s="118">
        <f>D96/C96*100</f>
        <v>72.88753686286552</v>
      </c>
      <c r="H96" s="122">
        <f t="shared" si="11"/>
        <v>733.8999999999987</v>
      </c>
      <c r="I96" s="123">
        <f>C96-D96</f>
        <v>2914.399999999997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</f>
        <v>7426.799999999994</v>
      </c>
      <c r="E102" s="19">
        <f>D102/D151*100</f>
        <v>0.5174686427296653</v>
      </c>
      <c r="F102" s="19">
        <f>D102/B102*100</f>
        <v>84.5559186182869</v>
      </c>
      <c r="G102" s="19">
        <f aca="true" t="shared" si="12" ref="G102:G149">D102/C102*100</f>
        <v>71.29978975259921</v>
      </c>
      <c r="H102" s="79">
        <f aca="true" t="shared" si="13" ref="H102:H149">B102-D102</f>
        <v>1356.5000000000073</v>
      </c>
      <c r="I102" s="79">
        <f aca="true" t="shared" si="14" ref="I102:I149">C102-D102</f>
        <v>2989.500000000009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17.3+10+11+0.1+10.9+18.9+0.1+11+25.2+18.3+2.4+10.6+13.7+13.9+13.8+13+14.1</f>
        <v>204.29999999999998</v>
      </c>
      <c r="E103" s="83">
        <f>D103/D102*100</f>
        <v>2.7508482792050435</v>
      </c>
      <c r="F103" s="1">
        <f>D103/B103*100</f>
        <v>84.98336106489184</v>
      </c>
      <c r="G103" s="83">
        <f>D103/C103*100</f>
        <v>78.84986491702044</v>
      </c>
      <c r="H103" s="87">
        <f t="shared" si="13"/>
        <v>36.10000000000002</v>
      </c>
      <c r="I103" s="87">
        <f t="shared" si="14"/>
        <v>54.80000000000004</v>
      </c>
      <c r="K103" s="132"/>
    </row>
    <row r="104" spans="1:11" ht="18">
      <c r="A104" s="85" t="s">
        <v>49</v>
      </c>
      <c r="B104" s="74">
        <f>8337.3-1376.8-0.1</f>
        <v>6960.399999999999</v>
      </c>
      <c r="C104" s="44">
        <f>10720.8-348+46.7-56.3+125.1-124.6-51.5+5.1+21.6-3.3-2080.6-0.1</f>
        <v>8254.900000000001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</f>
        <v>5893.799999999998</v>
      </c>
      <c r="E104" s="1">
        <f>D104/D102*100</f>
        <v>79.35853934399746</v>
      </c>
      <c r="F104" s="1">
        <f aca="true" t="shared" si="15" ref="F104:F149">D104/B104*100</f>
        <v>84.67616803631974</v>
      </c>
      <c r="G104" s="1">
        <f t="shared" si="12"/>
        <v>71.39759415619811</v>
      </c>
      <c r="H104" s="44">
        <f t="shared" si="13"/>
        <v>1066.6000000000004</v>
      </c>
      <c r="I104" s="44">
        <f t="shared" si="14"/>
        <v>2361.100000000003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1582.5000000000027</v>
      </c>
      <c r="C106" s="88">
        <f>C102-C103-C104</f>
        <v>1902.300000000001</v>
      </c>
      <c r="D106" s="88">
        <f>D102-D103-D104</f>
        <v>1328.6999999999953</v>
      </c>
      <c r="E106" s="84">
        <f>D106/D102*100</f>
        <v>17.890612376797495</v>
      </c>
      <c r="F106" s="84">
        <f t="shared" si="15"/>
        <v>83.96208530805643</v>
      </c>
      <c r="G106" s="84">
        <f t="shared" si="12"/>
        <v>69.84702728276268</v>
      </c>
      <c r="H106" s="123">
        <f>B106-D106</f>
        <v>253.80000000000746</v>
      </c>
      <c r="I106" s="123">
        <f t="shared" si="14"/>
        <v>573.6000000000058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414709.1000000001</v>
      </c>
      <c r="C107" s="81">
        <f>SUM(C108:C148)-C115-C119+C149-C140-C141-C109-C112-C122-C123-C138-C131-C129-C136</f>
        <v>520374.6</v>
      </c>
      <c r="D107" s="81">
        <f>SUM(D108:D148)-D115-D119+D149-D140-D141-D109-D112-D122-D123-D138-D131-D129-D136</f>
        <v>386768.20000000007</v>
      </c>
      <c r="E107" s="82">
        <f>D107/D151*100</f>
        <v>26.94840516844347</v>
      </c>
      <c r="F107" s="82">
        <f>D107/B107*100</f>
        <v>93.262530289304</v>
      </c>
      <c r="G107" s="82">
        <f t="shared" si="12"/>
        <v>74.32495744411816</v>
      </c>
      <c r="H107" s="81">
        <f t="shared" si="13"/>
        <v>27940.900000000023</v>
      </c>
      <c r="I107" s="81">
        <f t="shared" si="14"/>
        <v>133606.3999999999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</f>
        <v>1658.1000000000004</v>
      </c>
      <c r="E108" s="6">
        <f>D108/D107*100</f>
        <v>0.4287063931315967</v>
      </c>
      <c r="F108" s="6">
        <f t="shared" si="15"/>
        <v>52.23020223020224</v>
      </c>
      <c r="G108" s="6">
        <f t="shared" si="12"/>
        <v>40.48491063580429</v>
      </c>
      <c r="H108" s="61">
        <f t="shared" si="13"/>
        <v>1516.4999999999995</v>
      </c>
      <c r="I108" s="61">
        <f t="shared" si="14"/>
        <v>2437.4999999999995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40.99873349013931</v>
      </c>
      <c r="F109" s="1">
        <f t="shared" si="15"/>
        <v>35.133598635588406</v>
      </c>
      <c r="G109" s="1">
        <f t="shared" si="12"/>
        <v>25.810615840230845</v>
      </c>
      <c r="H109" s="44">
        <f t="shared" si="13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0.1665338567131424</v>
      </c>
      <c r="F110" s="6">
        <f>D110/B110*100</f>
        <v>64.81183336687462</v>
      </c>
      <c r="G110" s="6">
        <f t="shared" si="12"/>
        <v>54.798366513527306</v>
      </c>
      <c r="H110" s="61">
        <f t="shared" si="13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3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3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9.1+9.1+9.8+2.5+3.7</f>
        <v>34.2</v>
      </c>
      <c r="E113" s="6">
        <f>D113/D107*100</f>
        <v>0.00884250566618455</v>
      </c>
      <c r="F113" s="6">
        <f t="shared" si="15"/>
        <v>57.00000000000001</v>
      </c>
      <c r="G113" s="6">
        <f t="shared" si="12"/>
        <v>57.00000000000001</v>
      </c>
      <c r="H113" s="61">
        <f t="shared" si="13"/>
        <v>25.799999999999997</v>
      </c>
      <c r="I113" s="61">
        <f t="shared" si="14"/>
        <v>25.799999999999997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136.4+40+10+2+0.1+10.6+142+54.3+10.6+6.6+21.9+41.3+8.2+239.5+0.2+6.2+0.7+26.9+145.7+54.9+4+2+1.1+3.5+2.2+195.9+3.8+0.4+0.2+181.5+10+1.7+7.3+203.7+0.1+6.2+185.1+14.5+72+29.1+0.3+192.4+4.9+207.6</f>
        <v>2287.6</v>
      </c>
      <c r="E114" s="6">
        <f>D114/D107*100</f>
        <v>0.5914653790047888</v>
      </c>
      <c r="F114" s="6">
        <f t="shared" si="15"/>
        <v>92.13790881263088</v>
      </c>
      <c r="G114" s="6">
        <f t="shared" si="12"/>
        <v>76.26604434072345</v>
      </c>
      <c r="H114" s="61">
        <f t="shared" si="13"/>
        <v>195.20000000000027</v>
      </c>
      <c r="I114" s="61">
        <f t="shared" si="14"/>
        <v>711.9000000000001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3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3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0.004653950350623447</v>
      </c>
      <c r="F117" s="6">
        <f>D117/B117*100</f>
        <v>15.126050420168067</v>
      </c>
      <c r="G117" s="6">
        <f t="shared" si="12"/>
        <v>15.126050420168067</v>
      </c>
      <c r="H117" s="61">
        <f t="shared" si="13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39+5+6.2+39.1+4.9+0.4+0.8+39+0.1+5.5+0.9+39+4.8+1.3+39-0.1+0.8+0.4+5+0.8+5.1+0.2+0.4+2.2+3.5+39+0.4+3+0.8+39+6+0.3-0.1+1.1</f>
        <v>332.80000000000007</v>
      </c>
      <c r="E118" s="6">
        <f>D118/D107*100</f>
        <v>0.08604637092708242</v>
      </c>
      <c r="F118" s="6">
        <f t="shared" si="15"/>
        <v>99.40262843488652</v>
      </c>
      <c r="G118" s="6">
        <f t="shared" si="12"/>
        <v>78.71333964049198</v>
      </c>
      <c r="H118" s="61">
        <f t="shared" si="13"/>
        <v>1.9999999999999432</v>
      </c>
      <c r="I118" s="61">
        <f t="shared" si="14"/>
        <v>89.99999999999994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82.09134615384613</v>
      </c>
      <c r="F119" s="1">
        <f t="shared" si="15"/>
        <v>99.96341017197217</v>
      </c>
      <c r="G119" s="1">
        <f t="shared" si="12"/>
        <v>77.74615822424587</v>
      </c>
      <c r="H119" s="44">
        <f t="shared" si="13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3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0.027510017628129713</v>
      </c>
      <c r="F121" s="6">
        <f t="shared" si="15"/>
        <v>20.46153846153846</v>
      </c>
      <c r="G121" s="6">
        <f t="shared" si="12"/>
        <v>20.46153846153846</v>
      </c>
      <c r="H121" s="61">
        <f t="shared" si="13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3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3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3483.8+2635.6+1853.3+812.9+1333.3+1694.1+1722.4+661.9+934+1328+225+1781.5+1097.2+0.1+1902.6+1343+1822.5+1392+1771.1+3307.3+1386.4</f>
        <v>32487.999999999996</v>
      </c>
      <c r="E124" s="17">
        <f>D124/D107*100</f>
        <v>8.399863277280808</v>
      </c>
      <c r="F124" s="6">
        <f t="shared" si="15"/>
        <v>97.5920407574738</v>
      </c>
      <c r="G124" s="6">
        <f t="shared" si="12"/>
        <v>76.70350581863427</v>
      </c>
      <c r="H124" s="61">
        <f t="shared" si="13"/>
        <v>801.6000000000022</v>
      </c>
      <c r="I124" s="61">
        <f t="shared" si="14"/>
        <v>9867.3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0.02076178961972571</v>
      </c>
      <c r="F125" s="6">
        <f t="shared" si="15"/>
        <v>11.630938586326767</v>
      </c>
      <c r="G125" s="6">
        <f t="shared" si="12"/>
        <v>11.630938586326767</v>
      </c>
      <c r="H125" s="61">
        <f t="shared" si="13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3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0.005093490105960106</v>
      </c>
      <c r="F127" s="6">
        <f t="shared" si="15"/>
        <v>24.142156862745097</v>
      </c>
      <c r="G127" s="6">
        <f t="shared" si="12"/>
        <v>24.142156862745097</v>
      </c>
      <c r="H127" s="61">
        <f t="shared" si="13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</f>
        <v>1253.3</v>
      </c>
      <c r="D128" s="76">
        <f>6.5+6.7+0.9+10.2+6.4+2.4+29+2.5+26.7+1.1+7.5+20.9+3.3+0.1+0.6+54.3+6.4+19+6.4-0.2+0.9+1+0.1+24+11.8+60.3+1.8+4+2+10.5+0.5+0.1+1.1+56.8+0.1-0.1+8.7+10.4+6.4+43.4+6.5+23.9+0.2+0.1+0.2+49.2+6.4+42.1</f>
        <v>583.1</v>
      </c>
      <c r="E128" s="17">
        <f>D128/D107*100</f>
        <v>0.15076213608047404</v>
      </c>
      <c r="F128" s="6">
        <f t="shared" si="15"/>
        <v>57.35785953177258</v>
      </c>
      <c r="G128" s="6">
        <f t="shared" si="12"/>
        <v>46.52517354184952</v>
      </c>
      <c r="H128" s="61">
        <f t="shared" si="13"/>
        <v>433.5</v>
      </c>
      <c r="I128" s="61">
        <f t="shared" si="14"/>
        <v>670.1999999999999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</f>
        <v>459.6</v>
      </c>
      <c r="D129" s="75">
        <f>6.4+6.4+6.4+6.4+6.4+24+6.4+56.8+6.4+6.4+6.5+42.1+6.4+42.1</f>
        <v>229.1</v>
      </c>
      <c r="E129" s="1">
        <f>D129/D128*100</f>
        <v>39.2900017149717</v>
      </c>
      <c r="F129" s="1">
        <f>D129/B129*100</f>
        <v>98.83520276100086</v>
      </c>
      <c r="G129" s="1">
        <f t="shared" si="12"/>
        <v>49.847693646649255</v>
      </c>
      <c r="H129" s="44">
        <f t="shared" si="13"/>
        <v>2.700000000000017</v>
      </c>
      <c r="I129" s="44">
        <f t="shared" si="14"/>
        <v>230.50000000000003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3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3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3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0.23947160081930208</v>
      </c>
      <c r="F133" s="6">
        <f t="shared" si="15"/>
        <v>100</v>
      </c>
      <c r="G133" s="6">
        <f t="shared" si="12"/>
        <v>100</v>
      </c>
      <c r="H133" s="61">
        <f t="shared" si="13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3.8+10.3+1.3+2-0.1+1.7+6.8</f>
        <v>25.8</v>
      </c>
      <c r="E134" s="17">
        <f>D134/D107*100</f>
        <v>0.006670662169226942</v>
      </c>
      <c r="F134" s="6">
        <f t="shared" si="15"/>
        <v>7.586004116436341</v>
      </c>
      <c r="G134" s="6">
        <f t="shared" si="12"/>
        <v>7.204691426975705</v>
      </c>
      <c r="H134" s="61">
        <f t="shared" si="13"/>
        <v>314.3</v>
      </c>
      <c r="I134" s="61">
        <f t="shared" si="14"/>
        <v>332.3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0.012643231785860366</v>
      </c>
      <c r="F135" s="6">
        <f t="shared" si="15"/>
        <v>18.11111111111111</v>
      </c>
      <c r="G135" s="6">
        <f t="shared" si="12"/>
        <v>11.457357075913778</v>
      </c>
      <c r="H135" s="61">
        <f t="shared" si="13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310-142.4</f>
        <v>167.6</v>
      </c>
      <c r="C136" s="44">
        <f>400-142.4</f>
        <v>257.6</v>
      </c>
      <c r="D136" s="75">
        <f>1.2+4+6.1+23.5</f>
        <v>34.8</v>
      </c>
      <c r="E136" s="1"/>
      <c r="F136" s="6">
        <f>D136/B136*100</f>
        <v>20.763723150357993</v>
      </c>
      <c r="G136" s="1">
        <f>D136/C136*100</f>
        <v>13.509316770186333</v>
      </c>
      <c r="H136" s="44">
        <f>B136-D136</f>
        <v>132.8</v>
      </c>
      <c r="I136" s="44">
        <f>C136-D136</f>
        <v>222.8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0.5+1.3+15.9+33.5+3+0.6+15.2+1.3+36.5+1.9+0.3+0.3+0.6+5+2+16.5+0.1+0.5+1.2+18.6-0.1+0.3+0.5+0.5+16+2+17.3+2.1+0.4+0.7+25.9+2.2+17.9+2.1+0.8+15.3+2.1</f>
        <v>260.8</v>
      </c>
      <c r="E137" s="17">
        <f>D137/D107*100</f>
        <v>0.06743056952458862</v>
      </c>
      <c r="F137" s="6">
        <f>D137/B137*100</f>
        <v>83.3226837060703</v>
      </c>
      <c r="G137" s="6">
        <f>D137/C137*100</f>
        <v>68.41552990556139</v>
      </c>
      <c r="H137" s="61">
        <f t="shared" si="13"/>
        <v>52.19999999999999</v>
      </c>
      <c r="I137" s="61">
        <f t="shared" si="14"/>
        <v>120.39999999999998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88.15184049079755</v>
      </c>
      <c r="F138" s="1">
        <f t="shared" si="15"/>
        <v>91.52070063694269</v>
      </c>
      <c r="G138" s="1">
        <f>D138/C138*100</f>
        <v>75.10617445279321</v>
      </c>
      <c r="H138" s="44">
        <f t="shared" si="13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26+59.9+0.4-0.1+0.1+27.3+5.8+57.7+6.3+46.3+13.6+50.5+6-0.1+43.3+3.1+0.2+52.2+16.7+42.4+4.7+8+55+5.3+39.2+0.5+5+82.1+95.1+0.2+73.5+79.4+74.3-0.2+13.8+17.8+27+18+79.9+50.5+8.2+5.3+54</f>
        <v>1254.1999999999998</v>
      </c>
      <c r="E139" s="17">
        <f>D139/D107*100</f>
        <v>0.3242769183195515</v>
      </c>
      <c r="F139" s="6">
        <f t="shared" si="15"/>
        <v>97.61070900459178</v>
      </c>
      <c r="G139" s="6">
        <f t="shared" si="12"/>
        <v>82.91683194499535</v>
      </c>
      <c r="H139" s="61">
        <f t="shared" si="13"/>
        <v>30.700000000000273</v>
      </c>
      <c r="I139" s="61">
        <f t="shared" si="14"/>
        <v>258.4000000000003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26+59.9+27.3+57.1-0.1+46.3+42.7-0.1+36.4+51.8+8.5+28+53.1+4.3+35.3+82.1+45.8+73.5+42.3+73.9-0.1+13.8+27+76+32.8+8.2+49</f>
        <v>1000.7999999999998</v>
      </c>
      <c r="E140" s="1">
        <f>D140/D139*100</f>
        <v>79.7958858236326</v>
      </c>
      <c r="F140" s="1">
        <f t="shared" si="15"/>
        <v>99.7210043842168</v>
      </c>
      <c r="G140" s="1">
        <f t="shared" si="12"/>
        <v>84.9071010435225</v>
      </c>
      <c r="H140" s="44">
        <f t="shared" si="13"/>
        <v>2.800000000000182</v>
      </c>
      <c r="I140" s="44">
        <f t="shared" si="14"/>
        <v>177.9000000000002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0.4+5.6+0.6+6+0.1+3.7+0.1+0.4+1+0.3+0.3+0.3+0.2-0.1+0.3+0.4</f>
        <v>19.599999999999998</v>
      </c>
      <c r="E141" s="1">
        <f>D141/D139*100</f>
        <v>1.5627491628129486</v>
      </c>
      <c r="F141" s="1">
        <f t="shared" si="15"/>
        <v>71.01449275362319</v>
      </c>
      <c r="G141" s="1">
        <f>D141/C141*100</f>
        <v>52.26666666666666</v>
      </c>
      <c r="H141" s="44">
        <f t="shared" si="13"/>
        <v>8.000000000000004</v>
      </c>
      <c r="I141" s="44">
        <f t="shared" si="14"/>
        <v>17.900000000000002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0.2200025751858606</v>
      </c>
      <c r="F142" s="99">
        <f t="shared" si="15"/>
        <v>97.56908611397776</v>
      </c>
      <c r="G142" s="6">
        <f t="shared" si="12"/>
        <v>92.08874458874459</v>
      </c>
      <c r="H142" s="61">
        <f t="shared" si="13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3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44928.9+399.1-2053.4</f>
        <v>43274.6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</f>
        <v>35279.399999999994</v>
      </c>
      <c r="E144" s="17">
        <f>D144/D107*100</f>
        <v>9.121587555543602</v>
      </c>
      <c r="F144" s="99">
        <f t="shared" si="15"/>
        <v>81.52449704907728</v>
      </c>
      <c r="G144" s="6">
        <f t="shared" si="12"/>
        <v>57.27324086339903</v>
      </c>
      <c r="H144" s="61">
        <f t="shared" si="13"/>
        <v>7995.200000000004</v>
      </c>
      <c r="I144" s="61">
        <f t="shared" si="14"/>
        <v>26319.000000000007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5"/>
        <v>#DIV/0!</v>
      </c>
      <c r="G145" s="6" t="e">
        <f t="shared" si="12"/>
        <v>#DIV/0!</v>
      </c>
      <c r="H145" s="61">
        <f t="shared" si="13"/>
        <v>0</v>
      </c>
      <c r="I145" s="61">
        <f t="shared" si="14"/>
        <v>0</v>
      </c>
    </row>
    <row r="146" spans="1:11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0.03423239035680803</v>
      </c>
      <c r="F146" s="99">
        <f t="shared" si="15"/>
        <v>72.7073036792971</v>
      </c>
      <c r="G146" s="6">
        <f t="shared" si="12"/>
        <v>56.58119658119658</v>
      </c>
      <c r="H146" s="61">
        <f t="shared" si="13"/>
        <v>49.69999999999999</v>
      </c>
      <c r="I146" s="61">
        <f t="shared" si="14"/>
        <v>101.6</v>
      </c>
      <c r="K146" s="129">
        <f>D136+D129</f>
        <v>263.9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1601.8+39.7+92.5+565.2+121.3+853.6+638.8+424+800.9+24.5+1.5+318.7+33.7+748.2+470.6+626.9+12.3+30.7-0.1+883.3+49.6+651.7+21.2</f>
        <v>9010.6</v>
      </c>
      <c r="E147" s="17">
        <f>D147/D107*100</f>
        <v>2.3297158349626463</v>
      </c>
      <c r="F147" s="99">
        <f t="shared" si="15"/>
        <v>98.56159963246957</v>
      </c>
      <c r="G147" s="6">
        <f t="shared" si="12"/>
        <v>85.40205482048756</v>
      </c>
      <c r="H147" s="61">
        <f t="shared" si="13"/>
        <v>131.5</v>
      </c>
      <c r="I147" s="61">
        <f t="shared" si="14"/>
        <v>1540.199999999999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285791.2+1734.2+404.3+2053.4</f>
        <v>289983.10000000003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</f>
        <v>276155.7</v>
      </c>
      <c r="E148" s="17">
        <f>D148/D107*100</f>
        <v>71.40082871342575</v>
      </c>
      <c r="F148" s="6">
        <f t="shared" si="15"/>
        <v>95.23165315495972</v>
      </c>
      <c r="G148" s="6">
        <f t="shared" si="12"/>
        <v>76.83419597866215</v>
      </c>
      <c r="H148" s="61">
        <f t="shared" si="13"/>
        <v>13827.400000000023</v>
      </c>
      <c r="I148" s="61">
        <f t="shared" si="14"/>
        <v>83262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819+819+819.1+819+819+819.1+819+819+819.1+819+819+819.1+819.1+819+819+819+819.1+819+819+819+819.1+819+819+819.1+819+819+819.1+819+819+819.1</f>
        <v>24570.999999999996</v>
      </c>
      <c r="E149" s="17">
        <f>D149/D107*100</f>
        <v>6.352900781398262</v>
      </c>
      <c r="F149" s="6">
        <f t="shared" si="15"/>
        <v>99.99999999999999</v>
      </c>
      <c r="G149" s="6">
        <f t="shared" si="12"/>
        <v>83.33333333333331</v>
      </c>
      <c r="H149" s="61">
        <f t="shared" si="13"/>
        <v>0</v>
      </c>
      <c r="I149" s="61">
        <f t="shared" si="14"/>
        <v>4914.200000000004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426889.70000000007</v>
      </c>
      <c r="C150" s="77">
        <f>C43+C69+C72+C77+C79+C87+C102+C107+C100+C84+C98</f>
        <v>534331.1</v>
      </c>
      <c r="D150" s="53">
        <f>D43+D69+D72+D77+D79+D87+D102+D107+D100+D84+D98</f>
        <v>395831.00000000006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1878901.0999999996</v>
      </c>
      <c r="D151" s="47">
        <f>D6+D18+D33+D43+D51+D59+D69+D72+D77+D79+D87+D90+D95+D102+D107+D100+D84+D98+D45</f>
        <v>1435217.4000000004</v>
      </c>
      <c r="E151" s="31">
        <v>100</v>
      </c>
      <c r="F151" s="3">
        <f>D151/B151*100</f>
        <v>92.85579344028872</v>
      </c>
      <c r="G151" s="3">
        <f aca="true" t="shared" si="16" ref="G151:G157">D151/C151*100</f>
        <v>76.38600030624288</v>
      </c>
      <c r="H151" s="47">
        <f aca="true" t="shared" si="17" ref="H151:H157">B151-D151</f>
        <v>110423.80000000005</v>
      </c>
      <c r="I151" s="47">
        <f aca="true" t="shared" si="18" ref="I151:I157">C151-D151</f>
        <v>443683.69999999925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735951.9999999999</v>
      </c>
      <c r="D152" s="60">
        <f>D8+D20+D34+D52+D60+D91+D115+D119+D46+D140+D131+D103</f>
        <v>573510.1</v>
      </c>
      <c r="E152" s="6">
        <f>D152/D151*100</f>
        <v>39.95980678606599</v>
      </c>
      <c r="F152" s="6">
        <f aca="true" t="shared" si="19" ref="F152:F157">D152/B152*100</f>
        <v>93.39432817358436</v>
      </c>
      <c r="G152" s="6">
        <f t="shared" si="16"/>
        <v>77.92765017283737</v>
      </c>
      <c r="H152" s="61">
        <f t="shared" si="17"/>
        <v>40563.69999999995</v>
      </c>
      <c r="I152" s="72">
        <f t="shared" si="18"/>
        <v>162441.8999999999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71207.5</v>
      </c>
      <c r="C153" s="61">
        <f>C11+C23+C36+C55+C62+C92+C49+C141+C109+C112+C96+C138</f>
        <v>98487.8</v>
      </c>
      <c r="D153" s="61">
        <f>D11+D23+D36+D55+D62+D92+D49+D141+D109+D112+D96+D138</f>
        <v>61481.899999999994</v>
      </c>
      <c r="E153" s="6">
        <f>D153/D151*100</f>
        <v>4.283803972833661</v>
      </c>
      <c r="F153" s="6">
        <f t="shared" si="19"/>
        <v>86.34188814380506</v>
      </c>
      <c r="G153" s="6">
        <f t="shared" si="16"/>
        <v>62.42590452827659</v>
      </c>
      <c r="H153" s="61">
        <f t="shared" si="17"/>
        <v>9725.600000000006</v>
      </c>
      <c r="I153" s="72">
        <f t="shared" si="18"/>
        <v>37005.90000000001</v>
      </c>
      <c r="K153" s="39"/>
      <c r="L153" s="90"/>
    </row>
    <row r="154" spans="1:12" ht="18">
      <c r="A154" s="18" t="s">
        <v>1</v>
      </c>
      <c r="B154" s="60">
        <f>B22+B10+B54+B48+B61+B35+B123</f>
        <v>28585.9</v>
      </c>
      <c r="C154" s="60">
        <f>C22+C10+C54+C48+C61+C35+C123</f>
        <v>31719.100000000002</v>
      </c>
      <c r="D154" s="60">
        <f>D22+D10+D54+D48+D61+D35+D123</f>
        <v>25724.2</v>
      </c>
      <c r="E154" s="6">
        <f>D154/D151*100</f>
        <v>1.7923556389436188</v>
      </c>
      <c r="F154" s="6">
        <f t="shared" si="19"/>
        <v>89.98912051046145</v>
      </c>
      <c r="G154" s="6">
        <f t="shared" si="16"/>
        <v>81.10003121147825</v>
      </c>
      <c r="H154" s="61">
        <f t="shared" si="17"/>
        <v>2861.7000000000007</v>
      </c>
      <c r="I154" s="72">
        <f t="shared" si="18"/>
        <v>5994.9000000000015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19894.299999999992</v>
      </c>
      <c r="C155" s="60">
        <f>C12+C24+C104+C63+C38+C93+C129+C56+C136</f>
        <v>24304.6</v>
      </c>
      <c r="D155" s="60">
        <f>D12+D24+D104+D63+D38+D93+D129+D56+D136</f>
        <v>17604.199999999993</v>
      </c>
      <c r="E155" s="6">
        <f>D155/D151*100</f>
        <v>1.226587693265145</v>
      </c>
      <c r="F155" s="6">
        <f t="shared" si="19"/>
        <v>88.48866258174452</v>
      </c>
      <c r="G155" s="6">
        <f t="shared" si="16"/>
        <v>72.4315561663224</v>
      </c>
      <c r="H155" s="61">
        <f>B155-D155</f>
        <v>2290.0999999999985</v>
      </c>
      <c r="I155" s="72">
        <f t="shared" si="18"/>
        <v>6700.400000000005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53.199999999999996</v>
      </c>
      <c r="E156" s="6">
        <f>D156/D151*100</f>
        <v>0.0037067555061693082</v>
      </c>
      <c r="F156" s="6">
        <f t="shared" si="19"/>
        <v>54.90196078431373</v>
      </c>
      <c r="G156" s="6">
        <f t="shared" si="16"/>
        <v>50.33112582781456</v>
      </c>
      <c r="H156" s="61">
        <f t="shared" si="17"/>
        <v>43.699999999999996</v>
      </c>
      <c r="I156" s="72">
        <f t="shared" si="18"/>
        <v>52.50000000000001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811782.8000000004</v>
      </c>
      <c r="C157" s="78">
        <f>C151-C152-C153-C154-C155-C156</f>
        <v>988331.8999999997</v>
      </c>
      <c r="D157" s="78">
        <f>D151-D152-D153-D154-D155-D156</f>
        <v>756843.8000000005</v>
      </c>
      <c r="E157" s="36">
        <f>D157/D151*100</f>
        <v>52.73373915338543</v>
      </c>
      <c r="F157" s="36">
        <f t="shared" si="19"/>
        <v>93.23230302489782</v>
      </c>
      <c r="G157" s="36">
        <f t="shared" si="16"/>
        <v>76.57789857840274</v>
      </c>
      <c r="H157" s="126">
        <f t="shared" si="17"/>
        <v>54938.99999999988</v>
      </c>
      <c r="I157" s="126">
        <f t="shared" si="18"/>
        <v>231488.09999999916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1435217.4000000004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1878901.0999999996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1435217.4000000004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2017-10-27T13:22:17Z</cp:lastPrinted>
  <dcterms:created xsi:type="dcterms:W3CDTF">2000-06-20T04:48:00Z</dcterms:created>
  <dcterms:modified xsi:type="dcterms:W3CDTF">2017-11-01T14:48:33Z</dcterms:modified>
  <cp:category/>
  <cp:version/>
  <cp:contentType/>
  <cp:contentStatus/>
</cp:coreProperties>
</file>